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Resumen" sheetId="1" state="visible" r:id="rId1"/>
    <sheet xmlns:r="http://schemas.openxmlformats.org/officeDocument/2006/relationships" name="Supuestos" sheetId="2" state="visible" r:id="rId2"/>
    <sheet xmlns:r="http://schemas.openxmlformats.org/officeDocument/2006/relationships" name="Flujo 10 años" sheetId="3" state="visible" r:id="rId3"/>
    <sheet xmlns:r="http://schemas.openxmlformats.org/officeDocument/2006/relationships" name="Sensibilidad" sheetId="4" state="visible" r:id="rId4"/>
    <sheet xmlns:r="http://schemas.openxmlformats.org/officeDocument/2006/relationships" name="Due diligence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$#,##0"/>
    <numFmt numFmtId="165" formatCode="0.0%"/>
  </numFmts>
  <fonts count="4">
    <font>
      <name val="Calibri"/>
      <family val="2"/>
      <color theme="1"/>
      <sz val="11"/>
      <scheme val="minor"/>
    </font>
    <font>
      <b val="1"/>
      <color rgb="0015231f"/>
      <sz val="16"/>
    </font>
    <font>
      <b val="1"/>
      <color rgb="0015231f"/>
      <sz val="15"/>
    </font>
    <font>
      <b val="1"/>
      <color rgb="00FFFFFF"/>
    </font>
  </fonts>
  <fills count="3">
    <fill>
      <patternFill/>
    </fill>
    <fill>
      <patternFill patternType="gray125"/>
    </fill>
    <fill>
      <patternFill patternType="solid">
        <fgColor rgb="00285544"/>
      </patternFill>
    </fill>
  </fills>
  <borders count="2">
    <border>
      <left/>
      <right/>
      <top/>
      <bottom/>
      <diagonal/>
    </border>
    <border>
      <bottom style="thin">
        <color rgb="00DFE4DE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1" fillId="0" borderId="1" applyAlignment="1" pivotButton="0" quotePrefix="0" xfId="0">
      <alignment vertical="center" wrapText="1"/>
    </xf>
    <xf numFmtId="0" fontId="0" fillId="0" borderId="1" applyAlignment="1" pivotButton="0" quotePrefix="0" xfId="0">
      <alignment vertical="center" wrapText="1"/>
    </xf>
    <xf numFmtId="0" fontId="3" fillId="2" borderId="1" applyAlignment="1" pivotButton="0" quotePrefix="0" xfId="0">
      <alignment vertical="center" wrapText="1"/>
    </xf>
    <xf numFmtId="164" fontId="0" fillId="0" borderId="1" applyAlignment="1" pivotButton="0" quotePrefix="0" xfId="0">
      <alignment vertical="center" wrapText="1"/>
    </xf>
    <xf numFmtId="165" fontId="0" fillId="0" borderId="1" applyAlignment="1" pivotButton="0" quotePrefix="0" xfId="0">
      <alignment vertical="center" wrapText="1"/>
    </xf>
    <xf numFmtId="0" fontId="2" fillId="0" borderId="1" applyAlignment="1" pivotButton="0" quotePrefix="0" xfId="0">
      <alignment vertical="center" wrapText="1"/>
    </xf>
    <xf numFmtId="164" fontId="3" fillId="2" borderId="1" applyAlignment="1" pivotButton="0" quotePrefix="0" xfId="0">
      <alignment vertical="center" wrapText="1"/>
    </xf>
    <xf numFmtId="165" fontId="3" fillId="2" borderId="1" applyAlignment="1" pivotButton="0" quotePrefix="0" xfId="0">
      <alignment vertical="center" wrapText="1"/>
    </xf>
    <xf numFmtId="9" fontId="0" fillId="0" borderId="1" applyAlignment="1" pivotButton="0" quotePrefix="0" xfId="0">
      <alignment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styles" Target="styles.xml" Id="rId6"/><Relationship Type="http://schemas.openxmlformats.org/officeDocument/2006/relationships/theme" Target="theme/theme1.xml" Id="rId7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Resultado operativo neto y flujo acumulado</a:t>
            </a:r>
          </a:p>
        </rich>
      </tx>
    </title>
    <plotArea>
      <lineChart>
        <grouping val="standard"/>
        <ser>
          <idx val="0"/>
          <order val="0"/>
          <tx>
            <strRef>
              <f>'Flujo 10 años'!E1</f>
            </strRef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'Flujo 10 años'!$A$2:$A$11</f>
            </numRef>
          </cat>
          <val>
            <numRef>
              <f>'Flujo 10 años'!$E$2:$E$11</f>
            </numRef>
          </val>
        </ser>
        <ser>
          <idx val="1"/>
          <order val="1"/>
          <tx>
            <strRef>
              <f>'Flujo 10 años'!F1</f>
            </strRef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'Flujo 10 años'!$A$2:$A$11</f>
            </numRef>
          </cat>
          <val>
            <numRef>
              <f>'Flujo 10 años'!$F$2:$F$11</f>
            </numRef>
          </val>
        </ser>
        <axId val="10"/>
        <axId val="100"/>
      </line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Año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USD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3</col>
      <colOff>0</colOff>
      <row>2</row>
      <rowOff>0</rowOff>
    </from>
    <ext cx="5760000" cy="288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14"/>
  <sheetViews>
    <sheetView showGridLines="0"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20" customWidth="1" min="1" max="1"/>
    <col width="36" customWidth="1" min="2" max="2"/>
  </cols>
  <sheetData>
    <row r="1">
      <c r="A1" s="1" t="inlineStr">
        <is>
          <t>Modelo financiero preliminar | Proyecto Añelo 30 Casas</t>
        </is>
      </c>
      <c r="B1" s="2" t="n"/>
    </row>
    <row r="2">
      <c r="A2" s="2" t="n"/>
      <c r="B2" s="2" t="n"/>
    </row>
    <row r="3">
      <c r="A3" s="3" t="inlineStr">
        <is>
          <t>Indicador</t>
        </is>
      </c>
      <c r="B3" s="3" t="inlineStr">
        <is>
          <t>Valor</t>
        </is>
      </c>
    </row>
    <row r="4">
      <c r="A4" s="2" t="inlineStr">
        <is>
          <t>Inversión total</t>
        </is>
      </c>
      <c r="B4" s="4">
        <f>Supuestos!B3</f>
        <v/>
      </c>
    </row>
    <row r="5">
      <c r="A5" s="2" t="inlineStr">
        <is>
          <t>Casas</t>
        </is>
      </c>
      <c r="B5" s="4">
        <f>Supuestos!B4</f>
        <v/>
      </c>
    </row>
    <row r="6">
      <c r="A6" s="2" t="inlineStr">
        <is>
          <t>Tarifa mensual por casa</t>
        </is>
      </c>
      <c r="B6" s="4">
        <f>Supuestos!B5</f>
        <v/>
      </c>
    </row>
    <row r="7">
      <c r="A7" s="2" t="inlineStr">
        <is>
          <t>Ocupación estabilizada</t>
        </is>
      </c>
      <c r="B7" s="5">
        <f>Supuestos!B6</f>
        <v/>
      </c>
    </row>
    <row r="8">
      <c r="A8" s="2" t="inlineStr">
        <is>
          <t>Costos operativos</t>
        </is>
      </c>
      <c r="B8" s="5">
        <f>Supuestos!B7</f>
        <v/>
      </c>
    </row>
    <row r="9">
      <c r="A9" s="2" t="inlineStr">
        <is>
          <t>Resultado operativo neto año estabilizado</t>
        </is>
      </c>
      <c r="B9" s="4">
        <f>'Flujo 10 años'!E8</f>
        <v/>
      </c>
    </row>
    <row r="10">
      <c r="A10" s="2" t="inlineStr">
        <is>
          <t>Rendimiento operativo estabilizado</t>
        </is>
      </c>
      <c r="B10" s="4">
        <f>'Flujo 10 años'!E8/Supuestos!B3</f>
        <v/>
      </c>
    </row>
    <row r="11">
      <c r="A11" s="2" t="inlineStr">
        <is>
          <t>Recupero simple</t>
        </is>
      </c>
      <c r="B11" s="4">
        <f>Supuestos!B3/'Flujo 10 años'!E8</f>
        <v/>
      </c>
    </row>
    <row r="12">
      <c r="A12" s="2" t="n"/>
      <c r="B12" s="2" t="n"/>
    </row>
    <row r="13">
      <c r="A13" s="2" t="n"/>
      <c r="B13" s="2" t="n"/>
    </row>
    <row r="14">
      <c r="A14" s="2" t="inlineStr">
        <is>
          <t>Nota</t>
        </is>
      </c>
      <c r="B14" s="2" t="inlineStr">
        <is>
          <t>Modelo preliminar antes de impuestos, financiación, variaciones cambiarias y contingencias.</t>
        </is>
      </c>
    </row>
  </sheetData>
  <pageMargins left="0.75" right="0.75" top="1" bottom="1" header="0.5" footer="0.5"/>
  <drawing xmlns:r="http://schemas.openxmlformats.org/officeDocument/2006/relationships" r:id="rId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14"/>
  <sheetViews>
    <sheetView showGridLines="0"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20" customWidth="1" min="1" max="1"/>
    <col width="36" customWidth="1" min="2" max="2"/>
  </cols>
  <sheetData>
    <row r="1">
      <c r="A1" s="6" t="inlineStr">
        <is>
          <t>Supuestos editables</t>
        </is>
      </c>
      <c r="B1" s="2" t="n"/>
    </row>
    <row r="2">
      <c r="A2" s="2" t="inlineStr">
        <is>
          <t>Supuesto</t>
        </is>
      </c>
      <c r="B2" s="2" t="inlineStr">
        <is>
          <t>Valor</t>
        </is>
      </c>
    </row>
    <row r="3">
      <c r="A3" s="3" t="inlineStr">
        <is>
          <t>Inversión total</t>
        </is>
      </c>
      <c r="B3" s="7" t="n">
        <v>3600000</v>
      </c>
    </row>
    <row r="4">
      <c r="A4" s="2" t="inlineStr">
        <is>
          <t>Casas</t>
        </is>
      </c>
      <c r="B4" s="4" t="n">
        <v>30</v>
      </c>
    </row>
    <row r="5">
      <c r="A5" s="2" t="inlineStr">
        <is>
          <t>Tarifa mensual por casa</t>
        </is>
      </c>
      <c r="B5" s="4" t="n">
        <v>1800</v>
      </c>
    </row>
    <row r="6">
      <c r="A6" s="2" t="inlineStr">
        <is>
          <t>Ocupación estabilizada</t>
        </is>
      </c>
      <c r="B6" s="5" t="n">
        <v>0.82</v>
      </c>
    </row>
    <row r="7">
      <c r="A7" s="2" t="inlineStr">
        <is>
          <t>Costos operativos</t>
        </is>
      </c>
      <c r="B7" s="5" t="n">
        <v>0.38</v>
      </c>
    </row>
    <row r="8">
      <c r="A8" s="2" t="inlineStr">
        <is>
          <t>Crecimiento tarifa anual</t>
        </is>
      </c>
      <c r="B8" s="5" t="n">
        <v>0.03</v>
      </c>
    </row>
    <row r="9">
      <c r="A9" s="2" t="inlineStr">
        <is>
          <t>Crecimiento costos anual</t>
        </is>
      </c>
      <c r="B9" s="5" t="n">
        <v>0.025</v>
      </c>
    </row>
    <row r="10">
      <c r="A10" s="2" t="inlineStr">
        <is>
          <t>Curva año 1</t>
        </is>
      </c>
      <c r="B10" s="5" t="n">
        <v>0.62</v>
      </c>
    </row>
    <row r="11">
      <c r="A11" s="2" t="inlineStr">
        <is>
          <t>Curva año 2</t>
        </is>
      </c>
      <c r="B11" s="5" t="n">
        <v>0.78</v>
      </c>
    </row>
    <row r="12">
      <c r="A12" s="2" t="inlineStr">
        <is>
          <t>Curva año 3</t>
        </is>
      </c>
      <c r="B12" s="5" t="n">
        <v>0.9</v>
      </c>
    </row>
    <row r="13">
      <c r="A13" s="2" t="inlineStr">
        <is>
          <t>Curva año 4</t>
        </is>
      </c>
      <c r="B13" s="5" t="n">
        <v>0.96</v>
      </c>
    </row>
    <row r="14">
      <c r="A14" s="2" t="inlineStr">
        <is>
          <t>Curva año 5+</t>
        </is>
      </c>
      <c r="B14" s="5" t="n">
        <v>1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1"/>
  <sheetViews>
    <sheetView showGridLines="0"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20" customWidth="1" min="1" max="1"/>
    <col width="36" customWidth="1" min="2" max="2"/>
    <col width="20" customWidth="1" min="3" max="3"/>
    <col width="20" customWidth="1" min="4" max="4"/>
    <col width="20" customWidth="1" min="5" max="5"/>
    <col width="20" customWidth="1" min="6" max="6"/>
    <col width="20" customWidth="1" min="7" max="7"/>
  </cols>
  <sheetData>
    <row r="1">
      <c r="A1" s="2" t="inlineStr">
        <is>
          <t>Año</t>
        </is>
      </c>
      <c r="B1" s="2" t="inlineStr">
        <is>
          <t>Curva ocupación</t>
        </is>
      </c>
      <c r="C1" s="2" t="inlineStr">
        <is>
          <t>Ingreso bruto</t>
        </is>
      </c>
      <c r="D1" s="2" t="inlineStr">
        <is>
          <t>Costos operativos</t>
        </is>
      </c>
      <c r="E1" s="2" t="inlineStr">
        <is>
          <t>Resultado operativo neto</t>
        </is>
      </c>
      <c r="F1" s="2" t="inlineStr">
        <is>
          <t>Flujo acumulado</t>
        </is>
      </c>
      <c r="G1" s="2" t="inlineStr">
        <is>
          <t>Rendimiento</t>
        </is>
      </c>
    </row>
    <row r="2">
      <c r="A2" s="4" t="n">
        <v>1</v>
      </c>
      <c r="B2" s="4">
        <f>Supuestos!B11</f>
        <v/>
      </c>
      <c r="C2" s="4">
        <f>Supuestos!B4*Supuestos!B5*12*Supuestos!B6*B2*(1+Supuestos!B8)^(A2-1)</f>
        <v/>
      </c>
      <c r="D2" s="4">
        <f>C2*Supuestos!B7*(1+Supuestos!B9)^(A2-1)</f>
        <v/>
      </c>
      <c r="E2" s="4">
        <f>C2-D2</f>
        <v/>
      </c>
      <c r="F2" s="4">
        <f>-Supuestos!B3+SUM($E$2:E2)</f>
        <v/>
      </c>
      <c r="G2" s="5">
        <f>E2/Supuestos!B3</f>
        <v/>
      </c>
    </row>
    <row r="3">
      <c r="A3" s="7" t="n">
        <v>2</v>
      </c>
      <c r="B3" s="7">
        <f>Supuestos!B12</f>
        <v/>
      </c>
      <c r="C3" s="7">
        <f>Supuestos!B4*Supuestos!B5*12*Supuestos!B6*B3*(1+Supuestos!B8)^(A3-1)</f>
        <v/>
      </c>
      <c r="D3" s="7">
        <f>C3*Supuestos!B7*(1+Supuestos!B9)^(A3-1)</f>
        <v/>
      </c>
      <c r="E3" s="7">
        <f>C3-D3</f>
        <v/>
      </c>
      <c r="F3" s="7">
        <f>-Supuestos!B3+SUM($E$2:E3)</f>
        <v/>
      </c>
      <c r="G3" s="8">
        <f>E3/Supuestos!B3</f>
        <v/>
      </c>
    </row>
    <row r="4">
      <c r="A4" s="4" t="n">
        <v>3</v>
      </c>
      <c r="B4" s="4">
        <f>Supuestos!B13</f>
        <v/>
      </c>
      <c r="C4" s="4">
        <f>Supuestos!B4*Supuestos!B5*12*Supuestos!B6*B4*(1+Supuestos!B8)^(A4-1)</f>
        <v/>
      </c>
      <c r="D4" s="4">
        <f>C4*Supuestos!B7*(1+Supuestos!B9)^(A4-1)</f>
        <v/>
      </c>
      <c r="E4" s="4">
        <f>C4-D4</f>
        <v/>
      </c>
      <c r="F4" s="4">
        <f>-Supuestos!B3+SUM($E$2:E4)</f>
        <v/>
      </c>
      <c r="G4" s="5">
        <f>E4/Supuestos!B3</f>
        <v/>
      </c>
    </row>
    <row r="5">
      <c r="A5" s="4" t="n">
        <v>4</v>
      </c>
      <c r="B5" s="4">
        <f>Supuestos!B14</f>
        <v/>
      </c>
      <c r="C5" s="4">
        <f>Supuestos!B4*Supuestos!B5*12*Supuestos!B6*B5*(1+Supuestos!B8)^(A5-1)</f>
        <v/>
      </c>
      <c r="D5" s="4">
        <f>C5*Supuestos!B7*(1+Supuestos!B9)^(A5-1)</f>
        <v/>
      </c>
      <c r="E5" s="4">
        <f>C5-D5</f>
        <v/>
      </c>
      <c r="F5" s="4">
        <f>-Supuestos!B3+SUM($E$2:E5)</f>
        <v/>
      </c>
      <c r="G5" s="5">
        <f>E5/Supuestos!B3</f>
        <v/>
      </c>
    </row>
    <row r="6">
      <c r="A6" s="4" t="n">
        <v>5</v>
      </c>
      <c r="B6" s="4">
        <f>Supuestos!B14</f>
        <v/>
      </c>
      <c r="C6" s="4">
        <f>Supuestos!B4*Supuestos!B5*12*Supuestos!B6*B6*(1+Supuestos!B8)^(A6-1)</f>
        <v/>
      </c>
      <c r="D6" s="4">
        <f>C6*Supuestos!B7*(1+Supuestos!B9)^(A6-1)</f>
        <v/>
      </c>
      <c r="E6" s="4">
        <f>C6-D6</f>
        <v/>
      </c>
      <c r="F6" s="4">
        <f>-Supuestos!B3+SUM($E$2:E6)</f>
        <v/>
      </c>
      <c r="G6" s="5">
        <f>E6/Supuestos!B3</f>
        <v/>
      </c>
    </row>
    <row r="7">
      <c r="A7" s="4" t="n">
        <v>6</v>
      </c>
      <c r="B7" s="4">
        <f>Supuestos!B14</f>
        <v/>
      </c>
      <c r="C7" s="4">
        <f>Supuestos!B4*Supuestos!B5*12*Supuestos!B6*B7*(1+Supuestos!B8)^(A7-1)</f>
        <v/>
      </c>
      <c r="D7" s="4">
        <f>C7*Supuestos!B7*(1+Supuestos!B9)^(A7-1)</f>
        <v/>
      </c>
      <c r="E7" s="4">
        <f>C7-D7</f>
        <v/>
      </c>
      <c r="F7" s="4">
        <f>-Supuestos!B3+SUM($E$2:E7)</f>
        <v/>
      </c>
      <c r="G7" s="5">
        <f>E7/Supuestos!B3</f>
        <v/>
      </c>
    </row>
    <row r="8">
      <c r="A8" s="4" t="n">
        <v>7</v>
      </c>
      <c r="B8" s="4">
        <f>Supuestos!B14</f>
        <v/>
      </c>
      <c r="C8" s="4">
        <f>Supuestos!B4*Supuestos!B5*12*Supuestos!B6*B8*(1+Supuestos!B8)^(A8-1)</f>
        <v/>
      </c>
      <c r="D8" s="4">
        <f>C8*Supuestos!B7*(1+Supuestos!B9)^(A8-1)</f>
        <v/>
      </c>
      <c r="E8" s="4">
        <f>C8-D8</f>
        <v/>
      </c>
      <c r="F8" s="4">
        <f>-Supuestos!B3+SUM($E$2:E8)</f>
        <v/>
      </c>
      <c r="G8" s="5">
        <f>E8/Supuestos!B3</f>
        <v/>
      </c>
    </row>
    <row r="9">
      <c r="A9" s="4" t="n">
        <v>8</v>
      </c>
      <c r="B9" s="4">
        <f>Supuestos!B14</f>
        <v/>
      </c>
      <c r="C9" s="4">
        <f>Supuestos!B4*Supuestos!B5*12*Supuestos!B6*B9*(1+Supuestos!B8)^(A9-1)</f>
        <v/>
      </c>
      <c r="D9" s="4">
        <f>C9*Supuestos!B7*(1+Supuestos!B9)^(A9-1)</f>
        <v/>
      </c>
      <c r="E9" s="4">
        <f>C9-D9</f>
        <v/>
      </c>
      <c r="F9" s="4">
        <f>-Supuestos!B3+SUM($E$2:E9)</f>
        <v/>
      </c>
      <c r="G9" s="5">
        <f>E9/Supuestos!B3</f>
        <v/>
      </c>
    </row>
    <row r="10">
      <c r="A10" s="4" t="n">
        <v>9</v>
      </c>
      <c r="B10" s="4">
        <f>Supuestos!B14</f>
        <v/>
      </c>
      <c r="C10" s="4">
        <f>Supuestos!B4*Supuestos!B5*12*Supuestos!B6*B10*(1+Supuestos!B8)^(A10-1)</f>
        <v/>
      </c>
      <c r="D10" s="4">
        <f>C10*Supuestos!B7*(1+Supuestos!B9)^(A10-1)</f>
        <v/>
      </c>
      <c r="E10" s="4">
        <f>C10-D10</f>
        <v/>
      </c>
      <c r="F10" s="4">
        <f>-Supuestos!B3+SUM($E$2:E10)</f>
        <v/>
      </c>
      <c r="G10" s="5">
        <f>E10/Supuestos!B3</f>
        <v/>
      </c>
    </row>
    <row r="11">
      <c r="A11" s="4" t="n">
        <v>10</v>
      </c>
      <c r="B11" s="4">
        <f>Supuestos!B14</f>
        <v/>
      </c>
      <c r="C11" s="4">
        <f>Supuestos!B4*Supuestos!B5*12*Supuestos!B6*B11*(1+Supuestos!B8)^(A11-1)</f>
        <v/>
      </c>
      <c r="D11" s="4">
        <f>C11*Supuestos!B7*(1+Supuestos!B9)^(A11-1)</f>
        <v/>
      </c>
      <c r="E11" s="4">
        <f>C11-D11</f>
        <v/>
      </c>
      <c r="F11" s="4">
        <f>-Supuestos!B3+SUM($E$2:E11)</f>
        <v/>
      </c>
      <c r="G11" s="5">
        <f>E11/Supuestos!B3</f>
        <v/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8"/>
  <sheetViews>
    <sheetView showGridLines="0"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20" customWidth="1" min="1" max="1"/>
    <col width="36" customWidth="1" min="2" max="2"/>
    <col width="20" customWidth="1" min="3" max="3"/>
    <col width="20" customWidth="1" min="4" max="4"/>
    <col width="20" customWidth="1" min="5" max="5"/>
    <col width="20" customWidth="1" min="6" max="6"/>
  </cols>
  <sheetData>
    <row r="1">
      <c r="A1" s="2" t="inlineStr">
        <is>
          <t>Sensibilidad de rendimiento operativo estabilizado</t>
        </is>
      </c>
      <c r="B1" s="2" t="n"/>
      <c r="C1" s="2" t="n"/>
      <c r="D1" s="2" t="n"/>
      <c r="E1" s="2" t="n"/>
      <c r="F1" s="2" t="n"/>
    </row>
    <row r="2">
      <c r="A2" s="2" t="n"/>
      <c r="B2" s="2" t="n"/>
      <c r="C2" s="2" t="n"/>
      <c r="D2" s="2" t="n"/>
      <c r="E2" s="2" t="n"/>
      <c r="F2" s="2" t="n"/>
    </row>
    <row r="3">
      <c r="A3" s="3" t="inlineStr">
        <is>
          <t>Ocupación / Tarifa</t>
        </is>
      </c>
      <c r="B3" s="7" t="n">
        <v>1400</v>
      </c>
      <c r="C3" s="7" t="n">
        <v>1600</v>
      </c>
      <c r="D3" s="7" t="n">
        <v>1800</v>
      </c>
      <c r="E3" s="7" t="n">
        <v>2000</v>
      </c>
      <c r="F3" s="7" t="n">
        <v>2200</v>
      </c>
    </row>
    <row r="4">
      <c r="A4" s="9" t="n">
        <v>0.66</v>
      </c>
      <c r="B4" s="5">
        <f>Supuestos!B4*1400*12*0.66*(1-Supuestos!B7)/Supuestos!B3</f>
        <v/>
      </c>
      <c r="C4" s="5">
        <f>Supuestos!B4*1600*12*0.66*(1-Supuestos!B7)/Supuestos!B3</f>
        <v/>
      </c>
      <c r="D4" s="5">
        <f>Supuestos!B4*1800*12*0.66*(1-Supuestos!B7)/Supuestos!B3</f>
        <v/>
      </c>
      <c r="E4" s="5">
        <f>Supuestos!B4*2000*12*0.66*(1-Supuestos!B7)/Supuestos!B3</f>
        <v/>
      </c>
      <c r="F4" s="5">
        <f>Supuestos!B4*2200*12*0.66*(1-Supuestos!B7)/Supuestos!B3</f>
        <v/>
      </c>
    </row>
    <row r="5">
      <c r="A5" s="9" t="n">
        <v>0.74</v>
      </c>
      <c r="B5" s="5">
        <f>Supuestos!B4*1400*12*0.74*(1-Supuestos!B7)/Supuestos!B3</f>
        <v/>
      </c>
      <c r="C5" s="5">
        <f>Supuestos!B4*1600*12*0.74*(1-Supuestos!B7)/Supuestos!B3</f>
        <v/>
      </c>
      <c r="D5" s="5">
        <f>Supuestos!B4*1800*12*0.74*(1-Supuestos!B7)/Supuestos!B3</f>
        <v/>
      </c>
      <c r="E5" s="5">
        <f>Supuestos!B4*2000*12*0.74*(1-Supuestos!B7)/Supuestos!B3</f>
        <v/>
      </c>
      <c r="F5" s="5">
        <f>Supuestos!B4*2200*12*0.74*(1-Supuestos!B7)/Supuestos!B3</f>
        <v/>
      </c>
    </row>
    <row r="6">
      <c r="A6" s="9" t="n">
        <v>0.82</v>
      </c>
      <c r="B6" s="5">
        <f>Supuestos!B4*1400*12*0.82*(1-Supuestos!B7)/Supuestos!B3</f>
        <v/>
      </c>
      <c r="C6" s="5">
        <f>Supuestos!B4*1600*12*0.82*(1-Supuestos!B7)/Supuestos!B3</f>
        <v/>
      </c>
      <c r="D6" s="5">
        <f>Supuestos!B4*1800*12*0.82*(1-Supuestos!B7)/Supuestos!B3</f>
        <v/>
      </c>
      <c r="E6" s="5">
        <f>Supuestos!B4*2000*12*0.82*(1-Supuestos!B7)/Supuestos!B3</f>
        <v/>
      </c>
      <c r="F6" s="5">
        <f>Supuestos!B4*2200*12*0.82*(1-Supuestos!B7)/Supuestos!B3</f>
        <v/>
      </c>
    </row>
    <row r="7">
      <c r="A7" s="9" t="n">
        <v>0.88</v>
      </c>
      <c r="B7" s="5">
        <f>Supuestos!B4*1400*12*0.88*(1-Supuestos!B7)/Supuestos!B3</f>
        <v/>
      </c>
      <c r="C7" s="5">
        <f>Supuestos!B4*1600*12*0.88*(1-Supuestos!B7)/Supuestos!B3</f>
        <v/>
      </c>
      <c r="D7" s="5">
        <f>Supuestos!B4*1800*12*0.88*(1-Supuestos!B7)/Supuestos!B3</f>
        <v/>
      </c>
      <c r="E7" s="5">
        <f>Supuestos!B4*2000*12*0.88*(1-Supuestos!B7)/Supuestos!B3</f>
        <v/>
      </c>
      <c r="F7" s="5">
        <f>Supuestos!B4*2200*12*0.88*(1-Supuestos!B7)/Supuestos!B3</f>
        <v/>
      </c>
    </row>
    <row r="8">
      <c r="A8" s="9" t="n">
        <v>0.9399999999999999</v>
      </c>
      <c r="B8" s="5">
        <f>Supuestos!B4*1400*12*0.94*(1-Supuestos!B7)/Supuestos!B3</f>
        <v/>
      </c>
      <c r="C8" s="5">
        <f>Supuestos!B4*1600*12*0.94*(1-Supuestos!B7)/Supuestos!B3</f>
        <v/>
      </c>
      <c r="D8" s="5">
        <f>Supuestos!B4*1800*12*0.94*(1-Supuestos!B7)/Supuestos!B3</f>
        <v/>
      </c>
      <c r="E8" s="5">
        <f>Supuestos!B4*2000*12*0.94*(1-Supuestos!B7)/Supuestos!B3</f>
        <v/>
      </c>
      <c r="F8" s="5">
        <f>Supuestos!B4*2200*12*0.94*(1-Supuestos!B7)/Supuestos!B3</f>
        <v/>
      </c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C8"/>
  <sheetViews>
    <sheetView showGridLines="0"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20" customWidth="1" min="1" max="1"/>
    <col width="36" customWidth="1" min="2" max="2"/>
    <col width="20" customWidth="1" min="3" max="3"/>
  </cols>
  <sheetData>
    <row r="1">
      <c r="A1" s="2" t="inlineStr">
        <is>
          <t>Checklist de due diligence</t>
        </is>
      </c>
      <c r="B1" s="2" t="n"/>
      <c r="C1" s="2" t="n"/>
    </row>
    <row r="2">
      <c r="A2" s="2" t="n"/>
      <c r="B2" s="2" t="n"/>
      <c r="C2" s="2" t="n"/>
    </row>
    <row r="3">
      <c r="A3" s="3" t="inlineStr">
        <is>
          <t>Área</t>
        </is>
      </c>
      <c r="B3" s="3" t="inlineStr">
        <is>
          <t>Pregunta</t>
        </is>
      </c>
      <c r="C3" s="3" t="inlineStr">
        <is>
          <t>Estado</t>
        </is>
      </c>
    </row>
    <row r="4">
      <c r="A4" s="2" t="inlineStr">
        <is>
          <t>Legal</t>
        </is>
      </c>
      <c r="B4" s="2" t="inlineStr">
        <is>
          <t>Titularidad, restricciones, servidumbres y permisos de tierra</t>
        </is>
      </c>
      <c r="C4" s="2" t="inlineStr">
        <is>
          <t>Pendiente</t>
        </is>
      </c>
    </row>
    <row r="5">
      <c r="A5" s="2" t="inlineStr">
        <is>
          <t>Técnico</t>
        </is>
      </c>
      <c r="B5" s="2" t="inlineStr">
        <is>
          <t>Proyecto ejecutivo, cómputo, conexiones y montaje</t>
        </is>
      </c>
      <c r="C5" s="2" t="inlineStr">
        <is>
          <t>Pendiente</t>
        </is>
      </c>
    </row>
    <row r="6">
      <c r="A6" s="2" t="inlineStr">
        <is>
          <t>Comercial</t>
        </is>
      </c>
      <c r="B6" s="2" t="inlineStr">
        <is>
          <t>Cartas de intención, tarifas, contratos y concentración de clientes</t>
        </is>
      </c>
      <c r="C6" s="2" t="inlineStr">
        <is>
          <t>Pendiente</t>
        </is>
      </c>
    </row>
    <row r="7">
      <c r="A7" s="2" t="inlineStr">
        <is>
          <t>Operativo</t>
        </is>
      </c>
      <c r="B7" s="2" t="inlineStr">
        <is>
          <t>Modelo de limpieza, mantenimiento, reposición y seguridad</t>
        </is>
      </c>
      <c r="C7" s="2" t="inlineStr">
        <is>
          <t>Pendiente</t>
        </is>
      </c>
    </row>
    <row r="8">
      <c r="A8" s="2" t="inlineStr">
        <is>
          <t>Financiero</t>
        </is>
      </c>
      <c r="B8" s="2" t="inlineStr">
        <is>
          <t>Impuestos, financiación, contingencias y sensibilidad</t>
        </is>
      </c>
      <c r="C8" s="2" t="inlineStr">
        <is>
          <t>Pendiente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2026-05-29T17:43:19Z</dcterms:created>
  <dcterms:modified xmlns:dcterms="http://purl.org/dc/terms/" xmlns:xsi="http://www.w3.org/2001/XMLSchema-instance" xsi:type="dcterms:W3CDTF">2026-05-29T17:43:19Z</dcterms:modified>
</cp:coreProperties>
</file>